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yaneGostar\Downloads\"/>
    </mc:Choice>
  </mc:AlternateContent>
  <bookViews>
    <workbookView xWindow="0" yWindow="0" windowWidth="23040" windowHeight="9264"/>
  </bookViews>
  <sheets>
    <sheet name="Sheet2" sheetId="2" r:id="rId1"/>
  </sheets>
  <calcPr calcId="152511"/>
</workbook>
</file>

<file path=xl/calcChain.xml><?xml version="1.0" encoding="utf-8"?>
<calcChain xmlns="http://schemas.openxmlformats.org/spreadsheetml/2006/main">
  <c r="C4" i="2" l="1"/>
  <c r="C5" i="2"/>
  <c r="C6" i="2"/>
  <c r="C7" i="2"/>
  <c r="C3" i="2"/>
  <c r="U4" i="2" l="1"/>
  <c r="T4" i="2" s="1"/>
  <c r="AI12" i="2"/>
  <c r="U5" i="2"/>
  <c r="T5" i="2" s="1"/>
  <c r="U6" i="2"/>
  <c r="T6" i="2" s="1"/>
  <c r="U7" i="2"/>
  <c r="T7" i="2" s="1"/>
  <c r="U8" i="2"/>
  <c r="U9" i="2"/>
  <c r="T9" i="2" s="1"/>
  <c r="U10" i="2"/>
  <c r="T10" i="2" s="1"/>
  <c r="U11" i="2"/>
  <c r="T11" i="2" s="1"/>
  <c r="R7" i="2"/>
  <c r="V7" i="2"/>
  <c r="W7" i="2"/>
  <c r="X7" i="2"/>
  <c r="Y7" i="2"/>
  <c r="Z7" i="2"/>
  <c r="AA7" i="2"/>
  <c r="R8" i="2"/>
  <c r="T8" i="2"/>
  <c r="V8" i="2"/>
  <c r="W8" i="2"/>
  <c r="X8" i="2"/>
  <c r="Y8" i="2"/>
  <c r="Z8" i="2"/>
  <c r="AA8" i="2"/>
  <c r="R9" i="2"/>
  <c r="V9" i="2"/>
  <c r="W9" i="2"/>
  <c r="X9" i="2"/>
  <c r="Y9" i="2"/>
  <c r="Z9" i="2"/>
  <c r="AA9" i="2"/>
  <c r="R10" i="2"/>
  <c r="V10" i="2"/>
  <c r="W10" i="2"/>
  <c r="X10" i="2"/>
  <c r="Y10" i="2"/>
  <c r="Z10" i="2"/>
  <c r="AA10" i="2"/>
  <c r="R11" i="2"/>
  <c r="V11" i="2"/>
  <c r="W11" i="2"/>
  <c r="X11" i="2"/>
  <c r="Y11" i="2"/>
  <c r="Z11" i="2"/>
  <c r="AA11" i="2"/>
  <c r="R5" i="2"/>
  <c r="V5" i="2"/>
  <c r="W5" i="2"/>
  <c r="X5" i="2"/>
  <c r="Y5" i="2"/>
  <c r="Z5" i="2"/>
  <c r="AA5" i="2"/>
  <c r="R6" i="2"/>
  <c r="V6" i="2"/>
  <c r="W6" i="2"/>
  <c r="X6" i="2"/>
  <c r="Y6" i="2"/>
  <c r="Z6" i="2"/>
  <c r="AA6" i="2"/>
  <c r="X4" i="2"/>
  <c r="W4" i="2"/>
  <c r="Y4" i="2"/>
  <c r="Z4" i="2"/>
  <c r="O10" i="2"/>
  <c r="O9" i="2"/>
  <c r="O8" i="2"/>
  <c r="O7" i="2"/>
  <c r="O6" i="2"/>
  <c r="O5" i="2"/>
  <c r="AA4" i="2"/>
  <c r="V4" i="2"/>
  <c r="R4" i="2"/>
  <c r="O4" i="2"/>
  <c r="O3" i="2"/>
  <c r="Q10" i="2" l="1"/>
  <c r="Q6" i="2"/>
  <c r="Q5" i="2"/>
  <c r="Q9" i="2"/>
  <c r="Q11" i="2"/>
  <c r="Q8" i="2"/>
  <c r="Q7" i="2"/>
  <c r="Q4" i="2"/>
  <c r="S10" i="2"/>
  <c r="S9" i="2"/>
  <c r="S8" i="2"/>
  <c r="S7" i="2"/>
  <c r="S6" i="2"/>
  <c r="S5" i="2"/>
  <c r="S4" i="2"/>
  <c r="S11" i="2"/>
  <c r="Q12" i="2" l="1"/>
</calcChain>
</file>

<file path=xl/sharedStrings.xml><?xml version="1.0" encoding="utf-8"?>
<sst xmlns="http://schemas.openxmlformats.org/spreadsheetml/2006/main" count="68" uniqueCount="64">
  <si>
    <t>وینتک</t>
  </si>
  <si>
    <t>پروفیل</t>
  </si>
  <si>
    <t>شیشه</t>
  </si>
  <si>
    <t>4*4</t>
  </si>
  <si>
    <t>6*4</t>
  </si>
  <si>
    <t>6*6</t>
  </si>
  <si>
    <t>طرح 1</t>
  </si>
  <si>
    <t>انواع طرح</t>
  </si>
  <si>
    <t>ساده بدون باز شو</t>
  </si>
  <si>
    <t>طرح 2</t>
  </si>
  <si>
    <t>باز شو</t>
  </si>
  <si>
    <t>طرح 3</t>
  </si>
  <si>
    <t>طرح 4</t>
  </si>
  <si>
    <t>طرح 5</t>
  </si>
  <si>
    <t>طرح 6</t>
  </si>
  <si>
    <t>طرح 7</t>
  </si>
  <si>
    <t>طرح 8</t>
  </si>
  <si>
    <t>انتخاب پروفیل</t>
  </si>
  <si>
    <t>انتخاب نوع شیشه</t>
  </si>
  <si>
    <t>انتخاب نوع بازشو</t>
  </si>
  <si>
    <t>عرض</t>
  </si>
  <si>
    <t>ارتفاع</t>
  </si>
  <si>
    <t>واحد شیشه</t>
  </si>
  <si>
    <t xml:space="preserve"> میزان پروفیل مصرفی</t>
  </si>
  <si>
    <t>شیشه مصرفی</t>
  </si>
  <si>
    <r>
      <t xml:space="preserve">ابعاد کل </t>
    </r>
    <r>
      <rPr>
        <b/>
        <sz val="10"/>
        <color rgb="FFC00000"/>
        <rFont val="B Nazanin"/>
        <charset val="178"/>
      </rPr>
      <t>(سانتی متر)</t>
    </r>
  </si>
  <si>
    <t>توضیحات طرح</t>
  </si>
  <si>
    <t>ویستابست</t>
  </si>
  <si>
    <t>هافمن</t>
  </si>
  <si>
    <t>رئال وین</t>
  </si>
  <si>
    <t>فوبوس</t>
  </si>
  <si>
    <t>کشویی</t>
  </si>
  <si>
    <t>فولکس واگنی</t>
  </si>
  <si>
    <t xml:space="preserve">یک لنگه بازشو تک </t>
  </si>
  <si>
    <t>یک لنگه باز شو + یک لنگه ثابت</t>
  </si>
  <si>
    <t xml:space="preserve">دو لنگه باز شو </t>
  </si>
  <si>
    <t>دو لنگه باز شو + یک لنگه ثابت</t>
  </si>
  <si>
    <t>یک لنگه باز شو + دو لنگه ثابت</t>
  </si>
  <si>
    <t>تعداد لنگه</t>
  </si>
  <si>
    <t>تعداد باز شو</t>
  </si>
  <si>
    <t>تعداد لنگه بازشو</t>
  </si>
  <si>
    <t>نوع</t>
  </si>
  <si>
    <t>فریم</t>
  </si>
  <si>
    <t>مولین</t>
  </si>
  <si>
    <t>سش</t>
  </si>
  <si>
    <t>مبلغ تمام شده باز شو</t>
  </si>
  <si>
    <t>کتیبه</t>
  </si>
  <si>
    <t>کتیبه دارد؟</t>
  </si>
  <si>
    <t>دارد</t>
  </si>
  <si>
    <t>ندارد</t>
  </si>
  <si>
    <t>تک حالته رگلاژی</t>
  </si>
  <si>
    <t>تک حالته ساده</t>
  </si>
  <si>
    <t>دو حالته رگلاژی</t>
  </si>
  <si>
    <t>فرانسوی رگلاژی</t>
  </si>
  <si>
    <t>فرانسوی ساده</t>
  </si>
  <si>
    <t>آیتم</t>
  </si>
  <si>
    <t>تعداد</t>
  </si>
  <si>
    <r>
      <t xml:space="preserve">مجموع قیمت تمام شده کل آیتم ها:
</t>
    </r>
    <r>
      <rPr>
        <sz val="12"/>
        <color rgb="FFC00000"/>
        <rFont val="B Titr"/>
        <charset val="178"/>
      </rPr>
      <t>(بدون هزینه نصب)</t>
    </r>
  </si>
  <si>
    <t>رديف</t>
  </si>
  <si>
    <t>تعداد اين آيتم</t>
  </si>
  <si>
    <t>ثابت</t>
  </si>
  <si>
    <t>تعداد كل 
لنگه ها</t>
  </si>
  <si>
    <r>
      <t xml:space="preserve">قیمت آیتم </t>
    </r>
    <r>
      <rPr>
        <sz val="12"/>
        <color rgb="FFC00000"/>
        <rFont val="B Titr"/>
        <charset val="178"/>
      </rPr>
      <t>بدون هزینه نصب</t>
    </r>
  </si>
  <si>
    <r>
      <t xml:space="preserve">محاسبه آنلاين قيمت پنجره دوجداره UPVC مايان پنجره
</t>
    </r>
    <r>
      <rPr>
        <sz val="12"/>
        <color theme="0" tint="-0.34998626667073579"/>
        <rFont val="B Titr"/>
        <charset val="178"/>
      </rPr>
      <t>بروزرسانی شده در دی ماه 1402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</si>
</sst>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178"/>
      <scheme val="minor"/>
    </font>
    <font>
      <sz val="11"/>
      <color theme="1"/>
      <name val="B Titr"/>
      <charset val="178"/>
    </font>
    <font>
      <sz val="11"/>
      <color rgb="FFFF0000"/>
      <name val="B Titr"/>
      <charset val="178"/>
    </font>
    <font>
      <sz val="16"/>
      <color rgb="FFC00000"/>
      <name val="B Titr"/>
      <charset val="178"/>
    </font>
    <font>
      <b/>
      <sz val="10"/>
      <color rgb="FFC00000"/>
      <name val="B Nazanin"/>
      <charset val="178"/>
    </font>
    <font>
      <sz val="12"/>
      <color rgb="FFC00000"/>
      <name val="B Titr"/>
      <charset val="178"/>
    </font>
    <font>
      <sz val="16"/>
      <color theme="1"/>
      <name val="B Titr"/>
      <charset val="178"/>
    </font>
    <font>
      <sz val="22"/>
      <color rgb="FFC00000"/>
      <name val="B Titr"/>
      <charset val="178"/>
    </font>
    <font>
      <sz val="16"/>
      <color rgb="FF0070C0"/>
      <name val="B Titr"/>
      <charset val="178"/>
    </font>
    <font>
      <sz val="18"/>
      <color rgb="FF0070C0"/>
      <name val="B Titr"/>
      <charset val="178"/>
    </font>
    <font>
      <b/>
      <sz val="14"/>
      <color theme="1"/>
      <name val="B Nazanin"/>
      <charset val="178"/>
    </font>
    <font>
      <sz val="12"/>
      <color theme="0" tint="-0.34998626667073579"/>
      <name val="B Titr"/>
      <charset val="17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3" fontId="8" fillId="0" borderId="0" xfId="0" applyNumberFormat="1" applyFont="1" applyAlignment="1">
      <alignment vertical="center" readingOrder="2"/>
    </xf>
    <xf numFmtId="3" fontId="0" fillId="0" borderId="0" xfId="0" applyNumberFormat="1" applyAlignment="1">
      <alignment readingOrder="2"/>
    </xf>
    <xf numFmtId="3" fontId="10" fillId="0" borderId="0" xfId="0" applyNumberFormat="1" applyFont="1" applyAlignment="1">
      <alignment readingOrder="2"/>
    </xf>
    <xf numFmtId="3" fontId="10" fillId="0" borderId="0" xfId="0" applyNumberFormat="1" applyFont="1" applyAlignment="1">
      <alignment horizontal="center" vertical="center" readingOrder="2"/>
    </xf>
    <xf numFmtId="3" fontId="1" fillId="2" borderId="2" xfId="0" applyNumberFormat="1" applyFont="1" applyFill="1" applyBorder="1" applyAlignment="1">
      <alignment horizontal="center" vertical="center" wrapText="1" readingOrder="2"/>
    </xf>
    <xf numFmtId="3" fontId="1" fillId="2" borderId="9" xfId="0" applyNumberFormat="1" applyFont="1" applyFill="1" applyBorder="1" applyAlignment="1">
      <alignment horizontal="center" vertical="center" wrapText="1" readingOrder="2"/>
    </xf>
    <xf numFmtId="164" fontId="10" fillId="0" borderId="0" xfId="0" applyNumberFormat="1" applyFont="1" applyAlignment="1">
      <alignment readingOrder="2"/>
    </xf>
    <xf numFmtId="3" fontId="1" fillId="2" borderId="18" xfId="0" applyNumberFormat="1" applyFont="1" applyFill="1" applyBorder="1" applyAlignment="1">
      <alignment horizontal="center" vertical="center" wrapText="1" readingOrder="2"/>
    </xf>
    <xf numFmtId="3" fontId="2" fillId="2" borderId="18" xfId="0" applyNumberFormat="1" applyFont="1" applyFill="1" applyBorder="1" applyAlignment="1">
      <alignment horizontal="center" vertical="center" wrapText="1" readingOrder="2"/>
    </xf>
    <xf numFmtId="164" fontId="10" fillId="0" borderId="0" xfId="0" applyNumberFormat="1" applyFont="1" applyAlignment="1">
      <alignment horizontal="center" vertical="center" readingOrder="2"/>
    </xf>
    <xf numFmtId="3" fontId="1" fillId="0" borderId="5" xfId="0" applyNumberFormat="1" applyFont="1" applyBorder="1" applyAlignment="1">
      <alignment horizontal="center" vertical="center" wrapText="1" readingOrder="2"/>
    </xf>
    <xf numFmtId="3" fontId="1" fillId="0" borderId="5" xfId="0" applyNumberFormat="1" applyFont="1" applyBorder="1" applyAlignment="1" applyProtection="1">
      <alignment horizontal="center" vertical="center" wrapText="1" readingOrder="2"/>
      <protection locked="0"/>
    </xf>
    <xf numFmtId="3" fontId="1" fillId="0" borderId="6" xfId="0" applyNumberFormat="1" applyFont="1" applyBorder="1" applyAlignment="1" applyProtection="1">
      <alignment horizontal="center" vertical="center" wrapText="1" readingOrder="2"/>
      <protection locked="0"/>
    </xf>
    <xf numFmtId="164" fontId="1" fillId="0" borderId="5" xfId="0" applyNumberFormat="1" applyFont="1" applyBorder="1" applyAlignment="1" applyProtection="1">
      <alignment horizontal="center" vertical="center" wrapText="1" readingOrder="2"/>
    </xf>
    <xf numFmtId="3" fontId="1" fillId="0" borderId="5" xfId="0" applyNumberFormat="1" applyFont="1" applyBorder="1" applyAlignment="1" applyProtection="1">
      <alignment horizontal="center" vertical="center" wrapText="1" readingOrder="2"/>
    </xf>
    <xf numFmtId="3" fontId="2" fillId="0" borderId="5" xfId="0" applyNumberFormat="1" applyFont="1" applyBorder="1" applyAlignment="1" applyProtection="1">
      <alignment horizontal="center" vertical="center" wrapText="1" readingOrder="2"/>
    </xf>
    <xf numFmtId="4" fontId="2" fillId="0" borderId="5" xfId="0" applyNumberFormat="1" applyFont="1" applyBorder="1" applyAlignment="1" applyProtection="1">
      <alignment horizontal="center" vertical="center" wrapText="1" readingOrder="2"/>
    </xf>
    <xf numFmtId="3" fontId="6" fillId="3" borderId="13" xfId="0" applyNumberFormat="1" applyFont="1" applyFill="1" applyBorder="1" applyAlignment="1" applyProtection="1">
      <alignment horizontal="center" vertical="center" readingOrder="2"/>
    </xf>
    <xf numFmtId="3" fontId="6" fillId="3" borderId="14" xfId="0" applyNumberFormat="1" applyFont="1" applyFill="1" applyBorder="1" applyAlignment="1" applyProtection="1">
      <alignment horizontal="center" vertical="center" readingOrder="2"/>
    </xf>
    <xf numFmtId="3" fontId="3" fillId="0" borderId="4" xfId="0" applyNumberFormat="1" applyFont="1" applyBorder="1" applyAlignment="1" applyProtection="1">
      <alignment horizontal="center" vertical="center" wrapText="1" readingOrder="2"/>
      <protection hidden="1"/>
    </xf>
    <xf numFmtId="3" fontId="6" fillId="3" borderId="13" xfId="0" applyNumberFormat="1" applyFont="1" applyFill="1" applyBorder="1" applyAlignment="1" applyProtection="1">
      <alignment horizontal="center" vertical="center" readingOrder="2"/>
      <protection hidden="1"/>
    </xf>
    <xf numFmtId="3" fontId="1" fillId="0" borderId="5" xfId="0" applyNumberFormat="1" applyFont="1" applyBorder="1" applyAlignment="1" applyProtection="1">
      <alignment horizontal="center" vertical="center" wrapText="1" readingOrder="2"/>
      <protection locked="0" hidden="1"/>
    </xf>
    <xf numFmtId="3" fontId="1" fillId="0" borderId="6" xfId="0" applyNumberFormat="1" applyFont="1" applyBorder="1" applyAlignment="1" applyProtection="1">
      <alignment horizontal="center" vertical="center" wrapText="1" readingOrder="2"/>
      <protection locked="0" hidden="1"/>
    </xf>
    <xf numFmtId="3" fontId="9" fillId="0" borderId="0" xfId="0" applyNumberFormat="1" applyFont="1" applyAlignment="1">
      <alignment horizontal="center" vertical="center" wrapText="1" readingOrder="2"/>
    </xf>
    <xf numFmtId="3" fontId="9" fillId="0" borderId="0" xfId="0" applyNumberFormat="1" applyFont="1" applyAlignment="1">
      <alignment horizontal="center" vertical="center" readingOrder="2"/>
    </xf>
    <xf numFmtId="3" fontId="1" fillId="2" borderId="3" xfId="0" applyNumberFormat="1" applyFont="1" applyFill="1" applyBorder="1" applyAlignment="1">
      <alignment horizontal="center" vertical="center" wrapText="1" readingOrder="2"/>
    </xf>
    <xf numFmtId="3" fontId="1" fillId="2" borderId="19" xfId="0" applyNumberFormat="1" applyFont="1" applyFill="1" applyBorder="1" applyAlignment="1">
      <alignment horizontal="center" vertical="center" wrapText="1" readingOrder="2"/>
    </xf>
    <xf numFmtId="3" fontId="1" fillId="2" borderId="15" xfId="0" applyNumberFormat="1" applyFont="1" applyFill="1" applyBorder="1" applyAlignment="1">
      <alignment horizontal="center" vertical="center" wrapText="1" readingOrder="2"/>
    </xf>
    <xf numFmtId="3" fontId="1" fillId="2" borderId="16" xfId="0" applyNumberFormat="1" applyFont="1" applyFill="1" applyBorder="1" applyAlignment="1">
      <alignment horizontal="center" vertical="center" wrapText="1" readingOrder="2"/>
    </xf>
    <xf numFmtId="3" fontId="3" fillId="3" borderId="13" xfId="0" applyNumberFormat="1" applyFont="1" applyFill="1" applyBorder="1" applyAlignment="1" applyProtection="1">
      <alignment horizontal="center" vertical="center" wrapText="1" readingOrder="2"/>
    </xf>
    <xf numFmtId="3" fontId="3" fillId="3" borderId="13" xfId="0" applyNumberFormat="1" applyFont="1" applyFill="1" applyBorder="1" applyAlignment="1" applyProtection="1">
      <alignment horizontal="center" vertical="center" readingOrder="2"/>
    </xf>
    <xf numFmtId="3" fontId="7" fillId="3" borderId="12" xfId="0" applyNumberFormat="1" applyFont="1" applyFill="1" applyBorder="1" applyAlignment="1" applyProtection="1">
      <alignment horizontal="center" vertical="center" readingOrder="2"/>
      <protection hidden="1"/>
    </xf>
    <xf numFmtId="3" fontId="7" fillId="3" borderId="13" xfId="0" applyNumberFormat="1" applyFont="1" applyFill="1" applyBorder="1" applyAlignment="1" applyProtection="1">
      <alignment horizontal="center" vertical="center" readingOrder="2"/>
      <protection hidden="1"/>
    </xf>
    <xf numFmtId="3" fontId="1" fillId="2" borderId="2" xfId="0" applyNumberFormat="1" applyFont="1" applyFill="1" applyBorder="1" applyAlignment="1">
      <alignment horizontal="center" vertical="center" wrapText="1" readingOrder="2"/>
    </xf>
    <xf numFmtId="3" fontId="1" fillId="2" borderId="7" xfId="0" applyNumberFormat="1" applyFont="1" applyFill="1" applyBorder="1" applyAlignment="1">
      <alignment horizontal="center" vertical="center" wrapText="1" readingOrder="2"/>
    </xf>
    <xf numFmtId="3" fontId="1" fillId="2" borderId="8" xfId="0" applyNumberFormat="1" applyFont="1" applyFill="1" applyBorder="1" applyAlignment="1">
      <alignment horizontal="center" vertical="center" wrapText="1" readingOrder="2"/>
    </xf>
    <xf numFmtId="3" fontId="2" fillId="2" borderId="9" xfId="0" applyNumberFormat="1" applyFont="1" applyFill="1" applyBorder="1" applyAlignment="1">
      <alignment horizontal="center" vertical="center" wrapText="1" readingOrder="2"/>
    </xf>
    <xf numFmtId="3" fontId="2" fillId="2" borderId="11" xfId="0" applyNumberFormat="1" applyFont="1" applyFill="1" applyBorder="1" applyAlignment="1">
      <alignment horizontal="center" vertical="center" wrapText="1" readingOrder="2"/>
    </xf>
    <xf numFmtId="3" fontId="1" fillId="2" borderId="9" xfId="0" applyNumberFormat="1" applyFont="1" applyFill="1" applyBorder="1" applyAlignment="1">
      <alignment horizontal="center" vertical="center" wrapText="1" readingOrder="2"/>
    </xf>
    <xf numFmtId="3" fontId="1" fillId="2" borderId="10" xfId="0" applyNumberFormat="1" applyFont="1" applyFill="1" applyBorder="1" applyAlignment="1">
      <alignment horizontal="center" vertical="center" wrapText="1" readingOrder="2"/>
    </xf>
    <xf numFmtId="3" fontId="1" fillId="2" borderId="11" xfId="0" applyNumberFormat="1" applyFont="1" applyFill="1" applyBorder="1" applyAlignment="1">
      <alignment horizontal="center" vertical="center" wrapText="1" readingOrder="2"/>
    </xf>
    <xf numFmtId="3" fontId="3" fillId="2" borderId="1" xfId="0" applyNumberFormat="1" applyFont="1" applyFill="1" applyBorder="1" applyAlignment="1">
      <alignment horizontal="center" vertical="center" wrapText="1" readingOrder="2"/>
    </xf>
    <xf numFmtId="3" fontId="3" fillId="2" borderId="17" xfId="0" applyNumberFormat="1" applyFont="1" applyFill="1" applyBorder="1" applyAlignment="1">
      <alignment horizontal="center" vertical="center" wrapText="1" readingOrder="2"/>
    </xf>
    <xf numFmtId="3" fontId="1" fillId="2" borderId="18" xfId="0" applyNumberFormat="1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40821</xdr:colOff>
      <xdr:row>0</xdr:row>
      <xdr:rowOff>81642</xdr:rowOff>
    </xdr:from>
    <xdr:to>
      <xdr:col>16</xdr:col>
      <xdr:colOff>1428750</xdr:colOff>
      <xdr:row>0</xdr:row>
      <xdr:rowOff>1242970</xdr:rowOff>
    </xdr:to>
    <xdr:pic>
      <xdr:nvPicPr>
        <xdr:cNvPr id="3" name="Picture 2" descr="لوگو نهایی عمودی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0800" t="12253" r="9731" b="8423"/>
        <a:stretch>
          <a:fillRect/>
        </a:stretch>
      </xdr:blipFill>
      <xdr:spPr>
        <a:xfrm>
          <a:off x="11293928" y="81642"/>
          <a:ext cx="1387929" cy="1161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"/>
  <sheetViews>
    <sheetView tabSelected="1" topLeftCell="Q4" zoomScaleNormal="100" workbookViewId="0">
      <selection activeCell="Q7" sqref="Q7"/>
    </sheetView>
  </sheetViews>
  <sheetFormatPr defaultColWidth="9.109375" defaultRowHeight="14.4" x14ac:dyDescent="0.3"/>
  <cols>
    <col min="1" max="2" width="9.109375" style="2" hidden="1" customWidth="1"/>
    <col min="3" max="3" width="14.44140625" style="2" hidden="1" customWidth="1"/>
    <col min="4" max="5" width="9.109375" style="2" hidden="1" customWidth="1"/>
    <col min="6" max="6" width="4.5546875" style="2" hidden="1" customWidth="1"/>
    <col min="7" max="7" width="25.6640625" style="2" hidden="1" customWidth="1"/>
    <col min="8" max="8" width="14.88671875" style="2" hidden="1" customWidth="1"/>
    <col min="9" max="9" width="5.6640625" style="2" hidden="1" customWidth="1"/>
    <col min="10" max="11" width="9.109375" style="2" hidden="1" customWidth="1"/>
    <col min="12" max="12" width="6.6640625" style="2" hidden="1" customWidth="1"/>
    <col min="13" max="13" width="9.109375" style="2" hidden="1" customWidth="1"/>
    <col min="14" max="14" width="30.88671875" style="2" hidden="1" customWidth="1"/>
    <col min="15" max="15" width="13.44140625" style="2" hidden="1" customWidth="1"/>
    <col min="16" max="16" width="13.88671875" style="2" hidden="1" customWidth="1"/>
    <col min="17" max="17" width="31" style="2" customWidth="1"/>
    <col min="18" max="18" width="14.6640625" style="2" hidden="1" customWidth="1"/>
    <col min="19" max="19" width="11.109375" style="2" hidden="1" customWidth="1"/>
    <col min="20" max="20" width="10.6640625" style="2" hidden="1" customWidth="1"/>
    <col min="21" max="21" width="12.6640625" style="2" hidden="1" customWidth="1"/>
    <col min="22" max="23" width="9.6640625" style="2" hidden="1" customWidth="1"/>
    <col min="24" max="24" width="9.33203125" style="2" hidden="1" customWidth="1"/>
    <col min="25" max="27" width="9.109375" style="2" hidden="1" customWidth="1"/>
    <col min="28" max="28" width="11.6640625" style="2" customWidth="1"/>
    <col min="29" max="29" width="11.33203125" style="2" customWidth="1"/>
    <col min="30" max="30" width="11" style="2" customWidth="1"/>
    <col min="31" max="31" width="19.6640625" style="2" customWidth="1"/>
    <col min="32" max="32" width="14" style="2" customWidth="1"/>
    <col min="33" max="33" width="17.6640625" style="2" customWidth="1"/>
    <col min="34" max="34" width="9.109375" style="2"/>
    <col min="35" max="35" width="12" style="2" customWidth="1"/>
    <col min="36" max="36" width="11.6640625" style="2" customWidth="1"/>
    <col min="37" max="37" width="6.44140625" style="2" customWidth="1"/>
    <col min="38" max="16384" width="9.109375" style="2"/>
  </cols>
  <sheetData>
    <row r="1" spans="1:37" ht="106.5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4" t="s">
        <v>63</v>
      </c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</row>
    <row r="2" spans="1:37" ht="23.4" x14ac:dyDescent="0.75">
      <c r="A2" s="3" t="s">
        <v>1</v>
      </c>
      <c r="B2" s="3"/>
      <c r="C2" s="3"/>
      <c r="D2" s="3" t="s">
        <v>2</v>
      </c>
      <c r="E2" s="3"/>
      <c r="F2" s="3"/>
      <c r="G2" s="3" t="s">
        <v>10</v>
      </c>
      <c r="H2" s="3"/>
      <c r="I2" s="3"/>
      <c r="J2" s="3" t="s">
        <v>38</v>
      </c>
      <c r="K2" s="3" t="s">
        <v>39</v>
      </c>
      <c r="L2" s="3"/>
      <c r="M2" s="3" t="s">
        <v>7</v>
      </c>
      <c r="N2" s="3" t="s">
        <v>26</v>
      </c>
      <c r="O2" s="3"/>
      <c r="P2" s="4" t="s">
        <v>46</v>
      </c>
      <c r="Q2" s="42" t="s">
        <v>62</v>
      </c>
      <c r="R2" s="5"/>
      <c r="S2" s="5"/>
      <c r="T2" s="37" t="s">
        <v>10</v>
      </c>
      <c r="U2" s="38"/>
      <c r="V2" s="5"/>
      <c r="W2" s="6"/>
      <c r="X2" s="39" t="s">
        <v>1</v>
      </c>
      <c r="Y2" s="40"/>
      <c r="Z2" s="40"/>
      <c r="AA2" s="41"/>
      <c r="AB2" s="35" t="s">
        <v>47</v>
      </c>
      <c r="AC2" s="35" t="s">
        <v>40</v>
      </c>
      <c r="AD2" s="34" t="s">
        <v>61</v>
      </c>
      <c r="AE2" s="34" t="s">
        <v>19</v>
      </c>
      <c r="AF2" s="34" t="s">
        <v>18</v>
      </c>
      <c r="AG2" s="26" t="s">
        <v>17</v>
      </c>
      <c r="AH2" s="28" t="s">
        <v>59</v>
      </c>
      <c r="AI2" s="34" t="s">
        <v>25</v>
      </c>
      <c r="AJ2" s="34"/>
      <c r="AK2" s="26" t="s">
        <v>58</v>
      </c>
    </row>
    <row r="3" spans="1:37" ht="34.5" customHeight="1" thickBot="1" x14ac:dyDescent="0.8">
      <c r="A3" s="3" t="s">
        <v>27</v>
      </c>
      <c r="B3" s="3">
        <v>340000</v>
      </c>
      <c r="C3" s="3">
        <f>B3*125/100</f>
        <v>425000</v>
      </c>
      <c r="D3" s="3" t="s">
        <v>3</v>
      </c>
      <c r="E3" s="3">
        <v>520000</v>
      </c>
      <c r="F3" s="3"/>
      <c r="G3" s="3" t="s">
        <v>51</v>
      </c>
      <c r="H3" s="3">
        <v>780000</v>
      </c>
      <c r="I3" s="3"/>
      <c r="J3" s="3">
        <v>1</v>
      </c>
      <c r="K3" s="3">
        <v>0</v>
      </c>
      <c r="L3" s="3"/>
      <c r="M3" s="3" t="s">
        <v>6</v>
      </c>
      <c r="N3" s="3" t="s">
        <v>8</v>
      </c>
      <c r="O3" s="7">
        <f>(AJ4+AI4)*2/100</f>
        <v>0</v>
      </c>
      <c r="P3" s="4" t="s">
        <v>48</v>
      </c>
      <c r="Q3" s="43"/>
      <c r="R3" s="8" t="s">
        <v>24</v>
      </c>
      <c r="S3" s="8" t="s">
        <v>23</v>
      </c>
      <c r="T3" s="8" t="s">
        <v>45</v>
      </c>
      <c r="U3" s="9" t="s">
        <v>41</v>
      </c>
      <c r="V3" s="9" t="s">
        <v>22</v>
      </c>
      <c r="W3" s="9" t="s">
        <v>46</v>
      </c>
      <c r="X3" s="9" t="s">
        <v>44</v>
      </c>
      <c r="Y3" s="9" t="s">
        <v>43</v>
      </c>
      <c r="Z3" s="9" t="s">
        <v>42</v>
      </c>
      <c r="AA3" s="9" t="s">
        <v>41</v>
      </c>
      <c r="AB3" s="36"/>
      <c r="AC3" s="36"/>
      <c r="AD3" s="44"/>
      <c r="AE3" s="44"/>
      <c r="AF3" s="44"/>
      <c r="AG3" s="27"/>
      <c r="AH3" s="29"/>
      <c r="AI3" s="8" t="s">
        <v>21</v>
      </c>
      <c r="AJ3" s="8" t="s">
        <v>20</v>
      </c>
      <c r="AK3" s="27"/>
    </row>
    <row r="4" spans="1:37" ht="39.75" customHeight="1" thickBot="1" x14ac:dyDescent="0.8">
      <c r="A4" s="3" t="s">
        <v>0</v>
      </c>
      <c r="B4" s="3">
        <v>224000</v>
      </c>
      <c r="C4" s="3">
        <f t="shared" ref="C4:C7" si="0">B4*125/100</f>
        <v>280000</v>
      </c>
      <c r="D4" s="3" t="s">
        <v>4</v>
      </c>
      <c r="E4" s="3">
        <v>690000</v>
      </c>
      <c r="F4" s="3"/>
      <c r="G4" s="3" t="s">
        <v>50</v>
      </c>
      <c r="H4" s="3">
        <v>1368000</v>
      </c>
      <c r="I4" s="3"/>
      <c r="J4" s="3">
        <v>2</v>
      </c>
      <c r="K4" s="3">
        <v>1</v>
      </c>
      <c r="L4" s="3"/>
      <c r="M4" s="3" t="s">
        <v>9</v>
      </c>
      <c r="N4" s="3" t="s">
        <v>33</v>
      </c>
      <c r="O4" s="7">
        <f>((AJ4+AI4)*2+(AJ4+AI4)*2)/100</f>
        <v>0</v>
      </c>
      <c r="P4" s="10" t="s">
        <v>49</v>
      </c>
      <c r="Q4" s="20">
        <f t="shared" ref="Q4:Q11" si="1">IFERROR((((Z4+Y4+X4+W4)*AA4+(R4*V4)+T4)*AH4),0)</f>
        <v>0</v>
      </c>
      <c r="R4" s="14">
        <f>AJ4*AI4/10000</f>
        <v>0</v>
      </c>
      <c r="S4" s="15" t="e">
        <f>W4+X4+Y4+Z4</f>
        <v>#DIV/0!</v>
      </c>
      <c r="T4" s="15" t="e">
        <f>U4*AC4</f>
        <v>#N/A</v>
      </c>
      <c r="U4" s="16" t="e">
        <f>VLOOKUP(AE4,$G$3:$H$10,2,0)</f>
        <v>#N/A</v>
      </c>
      <c r="V4" s="16" t="e">
        <f>VLOOKUP(AF4,$D$3:$E$8,2,0)</f>
        <v>#N/A</v>
      </c>
      <c r="W4" s="17" t="str">
        <f t="shared" ref="W4:W11" si="2">IF(AB4="دارد",AJ4/100,"0")</f>
        <v>0</v>
      </c>
      <c r="X4" s="17" t="e">
        <f t="shared" ref="X4:X11" si="3">IF(AB4="ندارد",((AC4*((AI4+AJ4/AD4)*2))/100),((AC4*((AI4-20+AJ4/AD4)*2))/100))</f>
        <v>#DIV/0!</v>
      </c>
      <c r="Y4" s="17">
        <f t="shared" ref="Y4:Y11" si="4">((AD4-1)*AI4)/100</f>
        <v>0</v>
      </c>
      <c r="Z4" s="17">
        <f>(AJ4+AI4)*2/100</f>
        <v>0</v>
      </c>
      <c r="AA4" s="16" t="e">
        <f>VLOOKUP(AG4,$A$3:$B$8,2,0)</f>
        <v>#N/A</v>
      </c>
      <c r="AB4" s="22"/>
      <c r="AC4" s="22"/>
      <c r="AD4" s="22"/>
      <c r="AE4" s="22"/>
      <c r="AF4" s="22"/>
      <c r="AG4" s="23"/>
      <c r="AH4" s="13"/>
      <c r="AI4" s="12"/>
      <c r="AJ4" s="12"/>
      <c r="AK4" s="11">
        <v>1</v>
      </c>
    </row>
    <row r="5" spans="1:37" ht="39.75" customHeight="1" thickBot="1" x14ac:dyDescent="0.8">
      <c r="A5" s="3" t="s">
        <v>28</v>
      </c>
      <c r="B5" s="3">
        <v>224000</v>
      </c>
      <c r="C5" s="3">
        <f t="shared" si="0"/>
        <v>280000</v>
      </c>
      <c r="D5" s="3" t="s">
        <v>5</v>
      </c>
      <c r="E5" s="3">
        <v>790000</v>
      </c>
      <c r="F5" s="3"/>
      <c r="G5" s="3" t="s">
        <v>52</v>
      </c>
      <c r="H5" s="3">
        <v>998000</v>
      </c>
      <c r="I5" s="3"/>
      <c r="J5" s="3">
        <v>3</v>
      </c>
      <c r="K5" s="3">
        <v>2</v>
      </c>
      <c r="L5" s="3"/>
      <c r="M5" s="3" t="s">
        <v>11</v>
      </c>
      <c r="N5" s="3" t="s">
        <v>34</v>
      </c>
      <c r="O5" s="7">
        <f>((AJ4+AI4)*2+(AJ4+AI4)*2)/100</f>
        <v>0</v>
      </c>
      <c r="P5" s="7"/>
      <c r="Q5" s="20">
        <f t="shared" si="1"/>
        <v>0</v>
      </c>
      <c r="R5" s="14">
        <f t="shared" ref="R5:R6" si="5">AJ5*AI5/10000</f>
        <v>0</v>
      </c>
      <c r="S5" s="15" t="e">
        <f t="shared" ref="S5:S11" si="6">W5+X5+Y5+Z5</f>
        <v>#DIV/0!</v>
      </c>
      <c r="T5" s="15" t="e">
        <f t="shared" ref="T5:T6" si="7">U5*AC5</f>
        <v>#N/A</v>
      </c>
      <c r="U5" s="16" t="e">
        <f t="shared" ref="U5:U11" si="8">VLOOKUP(AE5,$G$3:$H$9,2,0)</f>
        <v>#N/A</v>
      </c>
      <c r="V5" s="16" t="e">
        <f t="shared" ref="V5:V6" si="9">VLOOKUP(AF5,$D$3:$E$8,2,0)</f>
        <v>#N/A</v>
      </c>
      <c r="W5" s="17" t="str">
        <f t="shared" si="2"/>
        <v>0</v>
      </c>
      <c r="X5" s="17" t="e">
        <f t="shared" si="3"/>
        <v>#DIV/0!</v>
      </c>
      <c r="Y5" s="17">
        <f t="shared" si="4"/>
        <v>0</v>
      </c>
      <c r="Z5" s="17">
        <f t="shared" ref="Z5:Z6" si="10">(AJ5+AI5)*2/100</f>
        <v>0</v>
      </c>
      <c r="AA5" s="16" t="e">
        <f t="shared" ref="AA5:AA6" si="11">VLOOKUP(AG5,$A$3:$B$8,2,0)</f>
        <v>#N/A</v>
      </c>
      <c r="AB5" s="22"/>
      <c r="AC5" s="22"/>
      <c r="AD5" s="22"/>
      <c r="AE5" s="22"/>
      <c r="AF5" s="22"/>
      <c r="AG5" s="23"/>
      <c r="AH5" s="13"/>
      <c r="AI5" s="12"/>
      <c r="AJ5" s="12"/>
      <c r="AK5" s="11">
        <v>2</v>
      </c>
    </row>
    <row r="6" spans="1:37" ht="39.75" customHeight="1" thickBot="1" x14ac:dyDescent="0.8">
      <c r="A6" s="3" t="s">
        <v>29</v>
      </c>
      <c r="B6" s="3">
        <v>169000</v>
      </c>
      <c r="C6" s="3">
        <f t="shared" si="0"/>
        <v>211250</v>
      </c>
      <c r="D6" s="3"/>
      <c r="E6" s="3"/>
      <c r="F6" s="3"/>
      <c r="G6" s="3" t="s">
        <v>31</v>
      </c>
      <c r="H6" s="3">
        <v>768000</v>
      </c>
      <c r="I6" s="3"/>
      <c r="J6" s="3">
        <v>4</v>
      </c>
      <c r="K6" s="3">
        <v>3</v>
      </c>
      <c r="L6" s="3"/>
      <c r="M6" s="3" t="s">
        <v>12</v>
      </c>
      <c r="N6" s="3" t="s">
        <v>35</v>
      </c>
      <c r="O6" s="7">
        <f>((AJ4+AI4)*2+(AJ4/2+AI4)*2)/100</f>
        <v>0</v>
      </c>
      <c r="P6" s="7"/>
      <c r="Q6" s="20">
        <f t="shared" si="1"/>
        <v>0</v>
      </c>
      <c r="R6" s="14">
        <f t="shared" si="5"/>
        <v>0</v>
      </c>
      <c r="S6" s="15" t="e">
        <f t="shared" si="6"/>
        <v>#DIV/0!</v>
      </c>
      <c r="T6" s="15" t="e">
        <f t="shared" si="7"/>
        <v>#N/A</v>
      </c>
      <c r="U6" s="16" t="e">
        <f t="shared" si="8"/>
        <v>#N/A</v>
      </c>
      <c r="V6" s="16" t="e">
        <f t="shared" si="9"/>
        <v>#N/A</v>
      </c>
      <c r="W6" s="17" t="str">
        <f t="shared" si="2"/>
        <v>0</v>
      </c>
      <c r="X6" s="17" t="e">
        <f t="shared" si="3"/>
        <v>#DIV/0!</v>
      </c>
      <c r="Y6" s="17">
        <f t="shared" si="4"/>
        <v>0</v>
      </c>
      <c r="Z6" s="17">
        <f t="shared" si="10"/>
        <v>0</v>
      </c>
      <c r="AA6" s="16" t="e">
        <f t="shared" si="11"/>
        <v>#N/A</v>
      </c>
      <c r="AB6" s="22"/>
      <c r="AC6" s="22"/>
      <c r="AD6" s="22"/>
      <c r="AE6" s="22"/>
      <c r="AF6" s="22"/>
      <c r="AG6" s="23"/>
      <c r="AH6" s="13"/>
      <c r="AI6" s="12"/>
      <c r="AJ6" s="12"/>
      <c r="AK6" s="11">
        <v>3</v>
      </c>
    </row>
    <row r="7" spans="1:37" ht="39.75" customHeight="1" thickBot="1" x14ac:dyDescent="0.8">
      <c r="A7" s="3" t="s">
        <v>30</v>
      </c>
      <c r="B7" s="3">
        <v>158000</v>
      </c>
      <c r="C7" s="3">
        <f t="shared" si="0"/>
        <v>197500</v>
      </c>
      <c r="D7" s="3"/>
      <c r="E7" s="3"/>
      <c r="F7" s="3"/>
      <c r="G7" s="3" t="s">
        <v>32</v>
      </c>
      <c r="H7" s="3">
        <v>19860000</v>
      </c>
      <c r="I7" s="3"/>
      <c r="J7" s="3">
        <v>5</v>
      </c>
      <c r="K7" s="3">
        <v>4</v>
      </c>
      <c r="L7" s="3"/>
      <c r="M7" s="3" t="s">
        <v>13</v>
      </c>
      <c r="N7" s="3" t="s">
        <v>36</v>
      </c>
      <c r="O7" s="7">
        <f>((AJ4+AI4)*2+(AJ4/2+AI4)*2)/100</f>
        <v>0</v>
      </c>
      <c r="P7" s="7"/>
      <c r="Q7" s="20">
        <f t="shared" si="1"/>
        <v>0</v>
      </c>
      <c r="R7" s="14">
        <f t="shared" ref="R7:R11" si="12">AJ7*AI7/10000</f>
        <v>0</v>
      </c>
      <c r="S7" s="15" t="e">
        <f t="shared" si="6"/>
        <v>#DIV/0!</v>
      </c>
      <c r="T7" s="15" t="e">
        <f t="shared" ref="T7:T11" si="13">U7*AC7</f>
        <v>#N/A</v>
      </c>
      <c r="U7" s="16" t="e">
        <f t="shared" si="8"/>
        <v>#N/A</v>
      </c>
      <c r="V7" s="16" t="e">
        <f t="shared" ref="V7:V11" si="14">VLOOKUP(AF7,$D$3:$E$8,2,0)</f>
        <v>#N/A</v>
      </c>
      <c r="W7" s="17" t="str">
        <f t="shared" si="2"/>
        <v>0</v>
      </c>
      <c r="X7" s="17" t="e">
        <f t="shared" si="3"/>
        <v>#DIV/0!</v>
      </c>
      <c r="Y7" s="17">
        <f t="shared" si="4"/>
        <v>0</v>
      </c>
      <c r="Z7" s="17">
        <f t="shared" ref="Z7:Z11" si="15">(AJ7+AI7)*2/100</f>
        <v>0</v>
      </c>
      <c r="AA7" s="16" t="e">
        <f t="shared" ref="AA7:AA11" si="16">VLOOKUP(AG7,$A$3:$B$8,2,0)</f>
        <v>#N/A</v>
      </c>
      <c r="AB7" s="22"/>
      <c r="AC7" s="22"/>
      <c r="AD7" s="22"/>
      <c r="AE7" s="22"/>
      <c r="AF7" s="22"/>
      <c r="AG7" s="23"/>
      <c r="AH7" s="13"/>
      <c r="AI7" s="12"/>
      <c r="AJ7" s="12"/>
      <c r="AK7" s="11">
        <v>4</v>
      </c>
    </row>
    <row r="8" spans="1:37" ht="39.75" customHeight="1" thickBot="1" x14ac:dyDescent="0.8">
      <c r="A8" s="3"/>
      <c r="B8" s="3"/>
      <c r="C8" s="3"/>
      <c r="D8" s="3"/>
      <c r="E8" s="3"/>
      <c r="F8" s="3"/>
      <c r="G8" s="3" t="s">
        <v>54</v>
      </c>
      <c r="H8" s="3">
        <v>1780000</v>
      </c>
      <c r="I8" s="3"/>
      <c r="J8" s="3">
        <v>6</v>
      </c>
      <c r="K8" s="3">
        <v>5</v>
      </c>
      <c r="L8" s="3"/>
      <c r="M8" s="3" t="s">
        <v>14</v>
      </c>
      <c r="N8" s="3" t="s">
        <v>37</v>
      </c>
      <c r="O8" s="7">
        <f>((AJ4+AI4)*2+(AJ4/2+AI4)*2+(AJ4/2+AI4)*2)/100</f>
        <v>0</v>
      </c>
      <c r="P8" s="7"/>
      <c r="Q8" s="20">
        <f t="shared" si="1"/>
        <v>0</v>
      </c>
      <c r="R8" s="14">
        <f t="shared" si="12"/>
        <v>0</v>
      </c>
      <c r="S8" s="15" t="e">
        <f t="shared" si="6"/>
        <v>#DIV/0!</v>
      </c>
      <c r="T8" s="15" t="e">
        <f t="shared" si="13"/>
        <v>#N/A</v>
      </c>
      <c r="U8" s="16" t="e">
        <f t="shared" si="8"/>
        <v>#N/A</v>
      </c>
      <c r="V8" s="16" t="e">
        <f t="shared" si="14"/>
        <v>#N/A</v>
      </c>
      <c r="W8" s="17" t="str">
        <f t="shared" si="2"/>
        <v>0</v>
      </c>
      <c r="X8" s="17" t="e">
        <f t="shared" si="3"/>
        <v>#DIV/0!</v>
      </c>
      <c r="Y8" s="17">
        <f t="shared" si="4"/>
        <v>0</v>
      </c>
      <c r="Z8" s="17">
        <f t="shared" si="15"/>
        <v>0</v>
      </c>
      <c r="AA8" s="16" t="e">
        <f t="shared" si="16"/>
        <v>#N/A</v>
      </c>
      <c r="AB8" s="22"/>
      <c r="AC8" s="22"/>
      <c r="AD8" s="22"/>
      <c r="AE8" s="22"/>
      <c r="AF8" s="22"/>
      <c r="AG8" s="23"/>
      <c r="AH8" s="13"/>
      <c r="AI8" s="12"/>
      <c r="AJ8" s="12"/>
      <c r="AK8" s="11">
        <v>5</v>
      </c>
    </row>
    <row r="9" spans="1:37" ht="39.75" customHeight="1" thickBot="1" x14ac:dyDescent="0.8">
      <c r="A9" s="3"/>
      <c r="B9" s="3"/>
      <c r="C9" s="3"/>
      <c r="D9" s="3"/>
      <c r="E9" s="3"/>
      <c r="F9" s="3"/>
      <c r="G9" s="3" t="s">
        <v>53</v>
      </c>
      <c r="H9" s="3">
        <v>2880000</v>
      </c>
      <c r="I9" s="3"/>
      <c r="J9" s="3">
        <v>7</v>
      </c>
      <c r="K9" s="3">
        <v>6</v>
      </c>
      <c r="L9" s="3"/>
      <c r="M9" s="3" t="s">
        <v>15</v>
      </c>
      <c r="N9" s="3"/>
      <c r="O9" s="7">
        <f>((AJ4+AI4)*2+(AJ4/2+AI4)*2+(AJ4/2+AI4)*2)/100</f>
        <v>0</v>
      </c>
      <c r="P9" s="7"/>
      <c r="Q9" s="20">
        <f t="shared" si="1"/>
        <v>0</v>
      </c>
      <c r="R9" s="14">
        <f t="shared" si="12"/>
        <v>0</v>
      </c>
      <c r="S9" s="15" t="e">
        <f t="shared" si="6"/>
        <v>#DIV/0!</v>
      </c>
      <c r="T9" s="15" t="e">
        <f t="shared" si="13"/>
        <v>#N/A</v>
      </c>
      <c r="U9" s="16" t="e">
        <f t="shared" si="8"/>
        <v>#N/A</v>
      </c>
      <c r="V9" s="16" t="e">
        <f t="shared" si="14"/>
        <v>#N/A</v>
      </c>
      <c r="W9" s="17" t="str">
        <f t="shared" si="2"/>
        <v>0</v>
      </c>
      <c r="X9" s="17" t="e">
        <f t="shared" si="3"/>
        <v>#DIV/0!</v>
      </c>
      <c r="Y9" s="17">
        <f t="shared" si="4"/>
        <v>0</v>
      </c>
      <c r="Z9" s="17">
        <f t="shared" si="15"/>
        <v>0</v>
      </c>
      <c r="AA9" s="16" t="e">
        <f t="shared" si="16"/>
        <v>#N/A</v>
      </c>
      <c r="AB9" s="22"/>
      <c r="AC9" s="22"/>
      <c r="AD9" s="22"/>
      <c r="AE9" s="22"/>
      <c r="AF9" s="22"/>
      <c r="AG9" s="23"/>
      <c r="AH9" s="13"/>
      <c r="AI9" s="12"/>
      <c r="AJ9" s="12"/>
      <c r="AK9" s="11">
        <v>6</v>
      </c>
    </row>
    <row r="10" spans="1:37" ht="39.75" customHeight="1" thickBot="1" x14ac:dyDescent="0.8">
      <c r="A10" s="3"/>
      <c r="B10" s="3"/>
      <c r="C10" s="3"/>
      <c r="D10" s="3"/>
      <c r="E10" s="3"/>
      <c r="F10" s="3"/>
      <c r="G10" s="3" t="s">
        <v>60</v>
      </c>
      <c r="H10" s="3">
        <v>0</v>
      </c>
      <c r="I10" s="3"/>
      <c r="J10" s="3">
        <v>8</v>
      </c>
      <c r="K10" s="3">
        <v>7</v>
      </c>
      <c r="L10" s="3"/>
      <c r="M10" s="3" t="s">
        <v>16</v>
      </c>
      <c r="N10" s="3"/>
      <c r="O10" s="7">
        <f>((AJ4+AI4)*2+(AJ4+AI4)*2)/100</f>
        <v>0</v>
      </c>
      <c r="P10" s="7"/>
      <c r="Q10" s="20">
        <f t="shared" si="1"/>
        <v>0</v>
      </c>
      <c r="R10" s="14">
        <f t="shared" si="12"/>
        <v>0</v>
      </c>
      <c r="S10" s="15" t="e">
        <f t="shared" si="6"/>
        <v>#DIV/0!</v>
      </c>
      <c r="T10" s="15" t="e">
        <f t="shared" si="13"/>
        <v>#N/A</v>
      </c>
      <c r="U10" s="16" t="e">
        <f t="shared" si="8"/>
        <v>#N/A</v>
      </c>
      <c r="V10" s="16" t="e">
        <f t="shared" si="14"/>
        <v>#N/A</v>
      </c>
      <c r="W10" s="17" t="str">
        <f t="shared" si="2"/>
        <v>0</v>
      </c>
      <c r="X10" s="17" t="e">
        <f t="shared" si="3"/>
        <v>#DIV/0!</v>
      </c>
      <c r="Y10" s="17">
        <f t="shared" si="4"/>
        <v>0</v>
      </c>
      <c r="Z10" s="17">
        <f t="shared" si="15"/>
        <v>0</v>
      </c>
      <c r="AA10" s="16" t="e">
        <f t="shared" si="16"/>
        <v>#N/A</v>
      </c>
      <c r="AB10" s="22"/>
      <c r="AC10" s="22"/>
      <c r="AD10" s="22"/>
      <c r="AE10" s="22"/>
      <c r="AF10" s="22"/>
      <c r="AG10" s="23"/>
      <c r="AH10" s="13"/>
      <c r="AI10" s="12"/>
      <c r="AJ10" s="12"/>
      <c r="AK10" s="11">
        <v>7</v>
      </c>
    </row>
    <row r="11" spans="1:37" ht="39.75" customHeight="1" thickBot="1" x14ac:dyDescent="0.8">
      <c r="A11" s="3"/>
      <c r="B11" s="3"/>
      <c r="C11" s="3"/>
      <c r="D11" s="3"/>
      <c r="E11" s="3"/>
      <c r="F11" s="3"/>
      <c r="G11" s="3"/>
      <c r="H11" s="3"/>
      <c r="I11" s="3"/>
      <c r="J11" s="3">
        <v>9</v>
      </c>
      <c r="K11" s="3">
        <v>8</v>
      </c>
      <c r="L11" s="3"/>
      <c r="M11" s="3"/>
      <c r="N11" s="3"/>
      <c r="O11" s="3"/>
      <c r="P11" s="3"/>
      <c r="Q11" s="20">
        <f t="shared" si="1"/>
        <v>0</v>
      </c>
      <c r="R11" s="14">
        <f t="shared" si="12"/>
        <v>0</v>
      </c>
      <c r="S11" s="15" t="e">
        <f t="shared" si="6"/>
        <v>#DIV/0!</v>
      </c>
      <c r="T11" s="15" t="e">
        <f t="shared" si="13"/>
        <v>#N/A</v>
      </c>
      <c r="U11" s="16" t="e">
        <f t="shared" si="8"/>
        <v>#N/A</v>
      </c>
      <c r="V11" s="16" t="e">
        <f t="shared" si="14"/>
        <v>#N/A</v>
      </c>
      <c r="W11" s="17" t="str">
        <f t="shared" si="2"/>
        <v>0</v>
      </c>
      <c r="X11" s="17" t="e">
        <f t="shared" si="3"/>
        <v>#DIV/0!</v>
      </c>
      <c r="Y11" s="17">
        <f t="shared" si="4"/>
        <v>0</v>
      </c>
      <c r="Z11" s="17">
        <f t="shared" si="15"/>
        <v>0</v>
      </c>
      <c r="AA11" s="16" t="e">
        <f t="shared" si="16"/>
        <v>#N/A</v>
      </c>
      <c r="AB11" s="22"/>
      <c r="AC11" s="22"/>
      <c r="AD11" s="22"/>
      <c r="AE11" s="22"/>
      <c r="AF11" s="22"/>
      <c r="AG11" s="23"/>
      <c r="AH11" s="13"/>
      <c r="AI11" s="12"/>
      <c r="AJ11" s="12"/>
      <c r="AK11" s="11">
        <v>8</v>
      </c>
    </row>
    <row r="12" spans="1:37" ht="60" customHeight="1" thickBot="1" x14ac:dyDescent="0.8">
      <c r="A12" s="3"/>
      <c r="B12" s="3"/>
      <c r="C12" s="3"/>
      <c r="D12" s="3"/>
      <c r="E12" s="3"/>
      <c r="F12" s="3"/>
      <c r="G12" s="3"/>
      <c r="H12" s="3"/>
      <c r="I12" s="3"/>
      <c r="J12" s="3">
        <v>10</v>
      </c>
      <c r="K12" s="3">
        <v>9</v>
      </c>
      <c r="L12" s="3"/>
      <c r="M12" s="3"/>
      <c r="N12" s="3"/>
      <c r="O12" s="3"/>
      <c r="P12" s="3"/>
      <c r="Q12" s="32">
        <f>SUM(Q4:Q11)</f>
        <v>0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0" t="s">
        <v>57</v>
      </c>
      <c r="AD12" s="31"/>
      <c r="AE12" s="31"/>
      <c r="AF12" s="31"/>
      <c r="AG12" s="18"/>
      <c r="AH12" s="18" t="s">
        <v>55</v>
      </c>
      <c r="AI12" s="21">
        <f>SUM(AH4:AH11)</f>
        <v>0</v>
      </c>
      <c r="AJ12" s="19" t="s">
        <v>56</v>
      </c>
    </row>
    <row r="13" spans="1:37" ht="23.4" x14ac:dyDescent="0.75">
      <c r="A13" s="3"/>
      <c r="B13" s="3"/>
      <c r="C13" s="3"/>
      <c r="D13" s="3"/>
      <c r="E13" s="3"/>
      <c r="F13" s="3"/>
      <c r="G13" s="3"/>
      <c r="H13" s="3"/>
      <c r="I13" s="3"/>
      <c r="J13" s="3"/>
      <c r="K13" s="3">
        <v>10</v>
      </c>
      <c r="L13" s="3"/>
      <c r="M13" s="3"/>
      <c r="N13" s="3"/>
      <c r="O13" s="3"/>
      <c r="P13" s="3"/>
    </row>
    <row r="14" spans="1:37" ht="23.4" x14ac:dyDescent="0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37" ht="23.4" x14ac:dyDescent="0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37" ht="23.4" x14ac:dyDescent="0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</sheetData>
  <sheetProtection algorithmName="SHA-512" hashValue="5bvaaJcNUrXg60PGrtQjUv5nOr/PvIwxhegjwNpFiV+BpQjQuBYQ7ubixT7JaXGzTd7UHJGO2GLeMfFR8XHS5A==" saltValue="SZGFcNqgSJRqT0OWQ7YiPQ==" spinCount="100000" sheet="1" objects="1" scenarios="1"/>
  <mergeCells count="15">
    <mergeCell ref="Q1:AK1"/>
    <mergeCell ref="AK2:AK3"/>
    <mergeCell ref="AH2:AH3"/>
    <mergeCell ref="AC12:AF12"/>
    <mergeCell ref="Q12:AB12"/>
    <mergeCell ref="AI2:AJ2"/>
    <mergeCell ref="AC2:AC3"/>
    <mergeCell ref="T2:U2"/>
    <mergeCell ref="X2:AA2"/>
    <mergeCell ref="AB2:AB3"/>
    <mergeCell ref="Q2:Q3"/>
    <mergeCell ref="AD2:AD3"/>
    <mergeCell ref="AE2:AE3"/>
    <mergeCell ref="AF2:AF3"/>
    <mergeCell ref="AG2:AG3"/>
  </mergeCells>
  <dataValidations count="8">
    <dataValidation type="list" allowBlank="1" showInputMessage="1" showErrorMessage="1" sqref="AC4:AC11">
      <formula1>$K$3:$K$13</formula1>
    </dataValidation>
    <dataValidation type="list" allowBlank="1" showInputMessage="1" showErrorMessage="1" sqref="AF8:AF11">
      <formula1>$D$3:$D$5</formula1>
    </dataValidation>
    <dataValidation type="list" allowBlank="1" showInputMessage="1" showErrorMessage="1" sqref="AG4:AG11">
      <formula1>$A$3:$A$7</formula1>
    </dataValidation>
    <dataValidation type="list" allowBlank="1" showInputMessage="1" showErrorMessage="1" sqref="AD4:AD11">
      <formula1>$J$3:$J$12</formula1>
    </dataValidation>
    <dataValidation type="list" allowBlank="1" showInputMessage="1" showErrorMessage="1" sqref="AB4:AB11">
      <formula1>$P$3:$P$4</formula1>
    </dataValidation>
    <dataValidation type="list" allowBlank="1" showInputMessage="1" showErrorMessage="1" sqref="AE8:AE11">
      <formula1>$G$3:$G$9</formula1>
    </dataValidation>
    <dataValidation type="list" allowBlank="1" showInputMessage="1" showErrorMessage="1" sqref="AE4:AE7">
      <formula1>$G$3:$G$10</formula1>
    </dataValidation>
    <dataValidation type="list" allowBlank="1" showInputMessage="1" showErrorMessage="1" sqref="AF4:AF7">
      <formula1>$D$3:$D$8</formula1>
    </dataValidation>
  </dataValidations>
  <printOptions horizontalCentered="1" verticalCentered="1"/>
  <pageMargins left="0" right="0" top="0" bottom="0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sahraei-m</dc:creator>
  <cp:lastModifiedBy>RayaneGostar</cp:lastModifiedBy>
  <cp:lastPrinted>2021-12-29T11:28:58Z</cp:lastPrinted>
  <dcterms:created xsi:type="dcterms:W3CDTF">2021-08-28T12:02:24Z</dcterms:created>
  <dcterms:modified xsi:type="dcterms:W3CDTF">2024-01-02T13:10:42Z</dcterms:modified>
</cp:coreProperties>
</file>